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20" yWindow="45" windowWidth="15180" windowHeight="8580"/>
  </bookViews>
  <sheets>
    <sheet name="Introduction" sheetId="1" r:id="rId1"/>
    <sheet name="MMs" sheetId="2" r:id="rId2"/>
    <sheet name="MMs finite capacity" sheetId="3" r:id="rId3"/>
  </sheets>
  <calcPr calcId="145621"/>
</workbook>
</file>

<file path=xl/calcChain.xml><?xml version="1.0" encoding="utf-8"?>
<calcChain xmlns="http://schemas.openxmlformats.org/spreadsheetml/2006/main">
  <c r="F6" i="3" l="1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5" i="3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5" i="2"/>
  <c r="D19" i="2"/>
  <c r="D5" i="2"/>
  <c r="D4" i="2"/>
  <c r="D21" i="3"/>
  <c r="D5" i="3"/>
  <c r="D4" i="3"/>
  <c r="G6" i="2"/>
  <c r="G21" i="2"/>
  <c r="C15" i="2"/>
  <c r="C11" i="2"/>
  <c r="G25" i="3"/>
  <c r="G18" i="3"/>
  <c r="G14" i="3"/>
  <c r="G10" i="3"/>
  <c r="G24" i="3"/>
  <c r="G8" i="3"/>
  <c r="C17" i="3"/>
  <c r="G7" i="3"/>
  <c r="C24" i="2"/>
  <c r="G23" i="2"/>
  <c r="C23" i="2"/>
  <c r="G20" i="3"/>
  <c r="G7" i="2"/>
  <c r="G11" i="2"/>
  <c r="C11" i="3"/>
  <c r="G5" i="2"/>
  <c r="G20" i="2"/>
  <c r="G14" i="2"/>
  <c r="G10" i="2"/>
  <c r="C25" i="3"/>
  <c r="C18" i="3"/>
  <c r="C14" i="3"/>
  <c r="G9" i="3"/>
  <c r="C14" i="2"/>
  <c r="G17" i="3"/>
  <c r="G13" i="3"/>
  <c r="G23" i="3"/>
  <c r="C10" i="2"/>
  <c r="C13" i="2"/>
  <c r="G16" i="3"/>
  <c r="G12" i="3"/>
  <c r="G9" i="2"/>
  <c r="G12" i="2"/>
  <c r="C16" i="3"/>
  <c r="G8" i="2"/>
  <c r="C27" i="3"/>
  <c r="G22" i="2"/>
  <c r="G19" i="3"/>
  <c r="G25" i="2"/>
  <c r="G19" i="2"/>
  <c r="C12" i="3"/>
  <c r="C12" i="2"/>
  <c r="G11" i="3"/>
  <c r="G15" i="2"/>
  <c r="C15" i="3"/>
  <c r="G24" i="2"/>
  <c r="G18" i="2"/>
  <c r="G13" i="2"/>
  <c r="C13" i="3"/>
  <c r="G17" i="2"/>
  <c r="G22" i="3"/>
  <c r="G6" i="3"/>
  <c r="G16" i="2"/>
  <c r="G21" i="3"/>
  <c r="G5" i="3"/>
  <c r="C16" i="2"/>
  <c r="G15" i="3"/>
  <c r="C26" i="3"/>
  <c r="G26" i="3" l="1"/>
  <c r="G27" i="2"/>
</calcChain>
</file>

<file path=xl/comments1.xml><?xml version="1.0" encoding="utf-8"?>
<comments xmlns="http://schemas.openxmlformats.org/spreadsheetml/2006/main">
  <authors>
    <author>Faculty of Business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This number excludes customers in service.
Enter INF for infinite queue length.</t>
        </r>
      </text>
    </comment>
    <comment ref="C26" authorId="0">
      <text>
        <r>
          <rPr>
            <b/>
            <sz val="8"/>
            <color indexed="81"/>
            <rFont val="Tahoma"/>
            <family val="2"/>
          </rPr>
          <t>Assuming maximum queue length does not change.</t>
        </r>
      </text>
    </comment>
    <comment ref="C27" authorId="0">
      <text>
        <r>
          <rPr>
            <b/>
            <sz val="8"/>
            <color indexed="81"/>
            <rFont val="Tahoma"/>
            <family val="2"/>
          </rPr>
          <t>Assuming system capacity (maximum queue length + number of servers) does not change.</t>
        </r>
      </text>
    </comment>
  </commentList>
</comments>
</file>

<file path=xl/sharedStrings.xml><?xml version="1.0" encoding="utf-8"?>
<sst xmlns="http://schemas.openxmlformats.org/spreadsheetml/2006/main" count="70" uniqueCount="42">
  <si>
    <t>Template for Waiting Line Analysis</t>
  </si>
  <si>
    <t xml:space="preserve">This workbook calculates performance measures for the following queueing models: </t>
  </si>
  <si>
    <t>Click on the worksheet tab of your choice and enter the required parameters.</t>
  </si>
  <si>
    <t>M/M/s Queueing Calculations</t>
  </si>
  <si>
    <t>Arrival Rate</t>
  </si>
  <si>
    <t>Service Rate</t>
  </si>
  <si>
    <t>Number of Servers</t>
  </si>
  <si>
    <t>Time Unit</t>
  </si>
  <si>
    <t>Utilization</t>
  </si>
  <si>
    <t>L, expected number in system</t>
  </si>
  <si>
    <t>Probability that customer waits</t>
  </si>
  <si>
    <t>Basic Parameters</t>
  </si>
  <si>
    <t>Basic Performance Measures</t>
  </si>
  <si>
    <t>Advanced Parameters</t>
  </si>
  <si>
    <t>Threshold time</t>
  </si>
  <si>
    <t>Advanced Performance Measures</t>
  </si>
  <si>
    <t>Number of servers required to achieve desired service level</t>
  </si>
  <si>
    <t>Current service level</t>
  </si>
  <si>
    <t>Desired service level</t>
  </si>
  <si>
    <t>hour</t>
  </si>
  <si>
    <t>Probability</t>
  </si>
  <si>
    <t>Number in system</t>
  </si>
  <si>
    <t>Total</t>
  </si>
  <si>
    <t>Maximum queue length</t>
  </si>
  <si>
    <t>Probability that a customer balks</t>
  </si>
  <si>
    <t>Number of servers required to achieve desired service level.</t>
  </si>
  <si>
    <t xml:space="preserve">     M/M/s</t>
  </si>
  <si>
    <t xml:space="preserve">     M/M/s/s+C (or M/M/s finite capacity)</t>
  </si>
  <si>
    <t>M/M/s Finite Capacity Queueing Calculations</t>
  </si>
  <si>
    <t>© 2002-2014 by Armann Ingolfsson</t>
  </si>
  <si>
    <t>Note: the calculations require that the Queueing ToolPak 4.0 be installed.</t>
  </si>
  <si>
    <t>P(0)</t>
  </si>
  <si>
    <t>Lq</t>
  </si>
  <si>
    <t>Wq</t>
  </si>
  <si>
    <t>W</t>
  </si>
  <si>
    <t>Probability that the system is empty</t>
  </si>
  <si>
    <t>Expected number in queue</t>
  </si>
  <si>
    <t>Expected time in queue</t>
  </si>
  <si>
    <t>Expected total time in system</t>
  </si>
  <si>
    <t>L</t>
  </si>
  <si>
    <t>Expected number in system</t>
  </si>
  <si>
    <t>Number in queue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</si>
</sst>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0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17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8"/>
      <color indexed="8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9" fontId="0" fillId="0" borderId="0" xfId="1" applyFont="1"/>
    <xf numFmtId="0" fontId="2" fillId="0" borderId="0" xfId="0" applyFont="1" applyFill="1" applyAlignment="1">
      <alignment horizontal="center" wrapText="1"/>
    </xf>
    <xf numFmtId="0" fontId="2" fillId="0" borderId="0" xfId="0" applyFont="1"/>
    <xf numFmtId="9" fontId="2" fillId="0" borderId="0" xfId="1" applyFont="1"/>
    <xf numFmtId="173" fontId="2" fillId="0" borderId="0" xfId="0" applyNumberFormat="1" applyFont="1"/>
    <xf numFmtId="9" fontId="2" fillId="0" borderId="0" xfId="0" applyNumberFormat="1" applyFont="1"/>
    <xf numFmtId="0" fontId="6" fillId="0" borderId="0" xfId="0" applyFont="1"/>
    <xf numFmtId="0" fontId="3" fillId="0" borderId="0" xfId="0" applyFont="1"/>
    <xf numFmtId="9" fontId="1" fillId="0" borderId="0" xfId="1"/>
    <xf numFmtId="0" fontId="7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Border="1"/>
    <xf numFmtId="9" fontId="4" fillId="0" borderId="0" xfId="1" applyFont="1" applyBorder="1"/>
    <xf numFmtId="0" fontId="9" fillId="0" borderId="0" xfId="0" applyFont="1"/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27768654728211"/>
          <c:y val="0.10822556575337254"/>
          <c:w val="0.84410724745578314"/>
          <c:h val="0.619050236109290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MMs!$E$5:$E$25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MMs!$G$5:$G$25</c:f>
              <c:numCache>
                <c:formatCode>0%</c:formatCode>
                <c:ptCount val="21"/>
                <c:pt idx="0">
                  <c:v>4.4943820224719093E-2</c:v>
                </c:pt>
                <c:pt idx="1">
                  <c:v>0.11235955056179774</c:v>
                </c:pt>
                <c:pt idx="2">
                  <c:v>0.14044943820224717</c:v>
                </c:pt>
                <c:pt idx="3">
                  <c:v>0.11704119850187267</c:v>
                </c:pt>
                <c:pt idx="4">
                  <c:v>9.7534332084893899E-2</c:v>
                </c:pt>
                <c:pt idx="5">
                  <c:v>8.1278610070744911E-2</c:v>
                </c:pt>
                <c:pt idx="6">
                  <c:v>6.7732175058954097E-2</c:v>
                </c:pt>
                <c:pt idx="7">
                  <c:v>5.6443479215795081E-2</c:v>
                </c:pt>
                <c:pt idx="8">
                  <c:v>4.7036232679829239E-2</c:v>
                </c:pt>
                <c:pt idx="9">
                  <c:v>3.9196860566524362E-2</c:v>
                </c:pt>
                <c:pt idx="10">
                  <c:v>3.2664050472103634E-2</c:v>
                </c:pt>
                <c:pt idx="11">
                  <c:v>2.7220042060086366E-2</c:v>
                </c:pt>
                <c:pt idx="12">
                  <c:v>2.2683368383405306E-2</c:v>
                </c:pt>
                <c:pt idx="13">
                  <c:v>1.890280698617109E-2</c:v>
                </c:pt>
                <c:pt idx="14">
                  <c:v>1.5752339155142576E-2</c:v>
                </c:pt>
                <c:pt idx="15">
                  <c:v>1.3126949295952147E-2</c:v>
                </c:pt>
                <c:pt idx="16">
                  <c:v>1.0939124413293456E-2</c:v>
                </c:pt>
                <c:pt idx="17">
                  <c:v>9.115937011077881E-3</c:v>
                </c:pt>
                <c:pt idx="18">
                  <c:v>7.5966141758982341E-3</c:v>
                </c:pt>
                <c:pt idx="19">
                  <c:v>6.3305118132485289E-3</c:v>
                </c:pt>
                <c:pt idx="20">
                  <c:v>5.2754265110404406E-3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6246144"/>
        <c:axId val="176272896"/>
      </c:barChart>
      <c:catAx>
        <c:axId val="176246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in system</a:t>
                </a:r>
              </a:p>
            </c:rich>
          </c:tx>
          <c:layout>
            <c:manualLayout>
              <c:xMode val="edge"/>
              <c:yMode val="edge"/>
              <c:x val="0.4505707604662626"/>
              <c:y val="0.84415941287630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27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2728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Probability</a:t>
                </a:r>
              </a:p>
            </c:rich>
          </c:tx>
          <c:layout>
            <c:manualLayout>
              <c:xMode val="edge"/>
              <c:yMode val="edge"/>
              <c:x val="3.0418279187595789E-2"/>
              <c:y val="0.2770574483286337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246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8454124263052"/>
          <c:y val="0.10400020312539673"/>
          <c:w val="0.83270039276043473"/>
          <c:h val="0.628001226564895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'MMs finite capacity'!$E$5:$E$25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'MMs finite capacity'!$G$5:$G$25</c:f>
              <c:numCache>
                <c:formatCode>0%</c:formatCode>
                <c:ptCount val="21"/>
                <c:pt idx="0">
                  <c:v>6.7958810458630198E-2</c:v>
                </c:pt>
                <c:pt idx="1">
                  <c:v>0.16989702614657551</c:v>
                </c:pt>
                <c:pt idx="2">
                  <c:v>0.21237128268321936</c:v>
                </c:pt>
                <c:pt idx="3">
                  <c:v>0.17697606890268283</c:v>
                </c:pt>
                <c:pt idx="4">
                  <c:v>0.14748005741890235</c:v>
                </c:pt>
                <c:pt idx="5">
                  <c:v>0.12290004784908531</c:v>
                </c:pt>
                <c:pt idx="6">
                  <c:v>0.10241670654090443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6350720"/>
        <c:axId val="176352640"/>
      </c:barChart>
      <c:catAx>
        <c:axId val="17635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in system</a:t>
                </a:r>
              </a:p>
            </c:rich>
          </c:tx>
          <c:layout>
            <c:manualLayout>
              <c:xMode val="edge"/>
              <c:yMode val="edge"/>
              <c:x val="0.4562741878139368"/>
              <c:y val="0.852001664065750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352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3526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Probability</a:t>
                </a:r>
              </a:p>
            </c:rich>
          </c:tx>
          <c:layout>
            <c:manualLayout>
              <c:xMode val="edge"/>
              <c:yMode val="edge"/>
              <c:x val="3.0418279187595789E-2"/>
              <c:y val="0.2800005468760681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350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27</xdr:row>
      <xdr:rowOff>19050</xdr:rowOff>
    </xdr:from>
    <xdr:to>
      <xdr:col>6</xdr:col>
      <xdr:colOff>647699</xdr:colOff>
      <xdr:row>39</xdr:row>
      <xdr:rowOff>19050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9525</xdr:rowOff>
    </xdr:from>
    <xdr:to>
      <xdr:col>6</xdr:col>
      <xdr:colOff>647699</xdr:colOff>
      <xdr:row>40</xdr:row>
      <xdr:rowOff>9525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9"/>
  <sheetViews>
    <sheetView showGridLines="0" tabSelected="1" workbookViewId="0"/>
  </sheetViews>
  <sheetFormatPr defaultRowHeight="15" x14ac:dyDescent="0.2"/>
  <cols>
    <col min="1" max="1" width="71.42578125" style="8" customWidth="1"/>
    <col min="2" max="16384" width="9.140625" style="8"/>
  </cols>
  <sheetData>
    <row r="1" spans="1:8" ht="20.25" x14ac:dyDescent="0.3">
      <c r="A1" s="11" t="s">
        <v>0</v>
      </c>
      <c r="B1" s="13"/>
      <c r="C1" s="13"/>
      <c r="D1" s="13"/>
      <c r="E1" s="13"/>
      <c r="F1" s="13"/>
      <c r="G1" s="13"/>
      <c r="H1" s="13"/>
    </row>
    <row r="2" spans="1:8" x14ac:dyDescent="0.2">
      <c r="A2" s="15" t="s">
        <v>29</v>
      </c>
      <c r="B2" s="12"/>
      <c r="C2" s="12"/>
      <c r="D2" s="12"/>
      <c r="E2" s="12"/>
      <c r="F2" s="12"/>
      <c r="G2" s="12"/>
      <c r="H2" s="12"/>
    </row>
    <row r="4" spans="1:8" ht="30" x14ac:dyDescent="0.2">
      <c r="A4" s="14" t="s">
        <v>1</v>
      </c>
    </row>
    <row r="5" spans="1:8" ht="15.75" x14ac:dyDescent="0.25">
      <c r="A5" s="9" t="s">
        <v>26</v>
      </c>
    </row>
    <row r="6" spans="1:8" ht="15.75" x14ac:dyDescent="0.25">
      <c r="A6" s="9" t="s">
        <v>27</v>
      </c>
    </row>
    <row r="7" spans="1:8" ht="30" x14ac:dyDescent="0.2">
      <c r="A7" s="14" t="s">
        <v>2</v>
      </c>
    </row>
    <row r="8" spans="1:8" x14ac:dyDescent="0.2">
      <c r="A8" s="14"/>
    </row>
    <row r="9" spans="1:8" x14ac:dyDescent="0.2">
      <c r="A9" s="16" t="s">
        <v>30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sqref="A1:G1"/>
    </sheetView>
  </sheetViews>
  <sheetFormatPr defaultRowHeight="12.75" x14ac:dyDescent="0.2"/>
  <cols>
    <col min="1" max="1" width="4.42578125" bestFit="1" customWidth="1"/>
    <col min="2" max="2" width="32.5703125" bestFit="1" customWidth="1"/>
    <col min="5" max="5" width="16.140625" bestFit="1" customWidth="1"/>
    <col min="6" max="6" width="15.140625" bestFit="1" customWidth="1"/>
    <col min="7" max="7" width="9.7109375" bestFit="1" customWidth="1"/>
  </cols>
  <sheetData>
    <row r="1" spans="1:7" ht="15.75" customHeight="1" x14ac:dyDescent="0.25">
      <c r="A1" s="18" t="s">
        <v>3</v>
      </c>
      <c r="B1" s="18"/>
      <c r="C1" s="18"/>
      <c r="D1" s="18"/>
      <c r="E1" s="18"/>
      <c r="F1" s="18"/>
      <c r="G1" s="18"/>
    </row>
    <row r="2" spans="1:7" x14ac:dyDescent="0.2">
      <c r="B2" s="1"/>
    </row>
    <row r="3" spans="1:7" x14ac:dyDescent="0.2">
      <c r="A3" s="17" t="s">
        <v>11</v>
      </c>
      <c r="B3" s="17"/>
      <c r="C3" s="17"/>
      <c r="D3" s="3"/>
    </row>
    <row r="4" spans="1:7" x14ac:dyDescent="0.2">
      <c r="B4" s="1" t="s">
        <v>4</v>
      </c>
      <c r="C4" s="19">
        <v>10</v>
      </c>
      <c r="D4" t="str">
        <f>CONCATENATE("per ",$C$7)</f>
        <v>per hour</v>
      </c>
      <c r="E4" t="s">
        <v>21</v>
      </c>
      <c r="F4" s="23" t="s">
        <v>41</v>
      </c>
      <c r="G4" t="s">
        <v>20</v>
      </c>
    </row>
    <row r="5" spans="1:7" x14ac:dyDescent="0.2">
      <c r="B5" s="1" t="s">
        <v>5</v>
      </c>
      <c r="C5" s="19">
        <v>4</v>
      </c>
      <c r="D5" t="str">
        <f>CONCATENATE("per ",$C$7)</f>
        <v>per hour</v>
      </c>
      <c r="E5" s="4">
        <v>0</v>
      </c>
      <c r="F5" s="4">
        <f>MAX(0,E5-$C$6)</f>
        <v>0</v>
      </c>
      <c r="G5" s="5">
        <f>_xll.QTPMMS_PrState(E5,$C$4,$C$5,$C$6)</f>
        <v>4.4943820224719093E-2</v>
      </c>
    </row>
    <row r="6" spans="1:7" x14ac:dyDescent="0.2">
      <c r="B6" s="1" t="s">
        <v>6</v>
      </c>
      <c r="C6" s="19">
        <v>3</v>
      </c>
      <c r="E6" s="4">
        <v>1</v>
      </c>
      <c r="F6" s="4">
        <f t="shared" ref="F6:F25" si="0">MAX(0,E6-$C$6)</f>
        <v>0</v>
      </c>
      <c r="G6" s="5">
        <f>_xll.QTPMMS_PrState(E6,$C$4,$C$5,$C$6)</f>
        <v>0.11235955056179774</v>
      </c>
    </row>
    <row r="7" spans="1:7" x14ac:dyDescent="0.2">
      <c r="B7" s="1" t="s">
        <v>7</v>
      </c>
      <c r="C7" s="20" t="s">
        <v>19</v>
      </c>
      <c r="E7" s="4">
        <v>2</v>
      </c>
      <c r="F7" s="4">
        <f t="shared" si="0"/>
        <v>0</v>
      </c>
      <c r="G7" s="5">
        <f>_xll.QTPMMS_PrState(E7,$C$4,$C$5,$C$6)</f>
        <v>0.14044943820224717</v>
      </c>
    </row>
    <row r="8" spans="1:7" x14ac:dyDescent="0.2">
      <c r="B8" s="1"/>
      <c r="E8" s="4">
        <v>3</v>
      </c>
      <c r="F8" s="4">
        <f t="shared" si="0"/>
        <v>0</v>
      </c>
      <c r="G8" s="5">
        <f>_xll.QTPMMS_PrState(E8,$C$4,$C$5,$C$6)</f>
        <v>0.11704119850187267</v>
      </c>
    </row>
    <row r="9" spans="1:7" x14ac:dyDescent="0.2">
      <c r="A9" s="17" t="s">
        <v>12</v>
      </c>
      <c r="B9" s="17"/>
      <c r="C9" s="17"/>
      <c r="E9" s="4">
        <v>4</v>
      </c>
      <c r="F9" s="4">
        <f t="shared" si="0"/>
        <v>1</v>
      </c>
      <c r="G9" s="5">
        <f>_xll.QTPMMS_PrState(E9,$C$4,$C$5,$C$6)</f>
        <v>9.7534332084893899E-2</v>
      </c>
    </row>
    <row r="10" spans="1:7" x14ac:dyDescent="0.2">
      <c r="B10" s="1" t="s">
        <v>8</v>
      </c>
      <c r="C10" s="5">
        <f>_xll.QTPMMS_Util(C4,C5,C6)</f>
        <v>0.83333333333333337</v>
      </c>
      <c r="E10" s="4">
        <v>5</v>
      </c>
      <c r="F10" s="4">
        <f t="shared" si="0"/>
        <v>2</v>
      </c>
      <c r="G10" s="5">
        <f>_xll.QTPMMS_PrState(E10,$C$4,$C$5,$C$6)</f>
        <v>8.1278610070744911E-2</v>
      </c>
    </row>
    <row r="11" spans="1:7" x14ac:dyDescent="0.2">
      <c r="A11" s="23" t="s">
        <v>31</v>
      </c>
      <c r="B11" s="24" t="s">
        <v>35</v>
      </c>
      <c r="C11" s="5">
        <f>_xll.QTPMMS_Po(C4,C5,C6)</f>
        <v>4.4943820224719093E-2</v>
      </c>
      <c r="E11" s="4">
        <v>6</v>
      </c>
      <c r="F11" s="4">
        <f t="shared" si="0"/>
        <v>3</v>
      </c>
      <c r="G11" s="5">
        <f>_xll.QTPMMS_PrState(E11,$C$4,$C$5,$C$6)</f>
        <v>6.7732175058954097E-2</v>
      </c>
    </row>
    <row r="12" spans="1:7" x14ac:dyDescent="0.2">
      <c r="A12" s="23" t="s">
        <v>32</v>
      </c>
      <c r="B12" s="24" t="s">
        <v>36</v>
      </c>
      <c r="C12" s="6">
        <f>_xll.QTPMMS_Lq(C4,C5,C6)</f>
        <v>3.5112359550561818</v>
      </c>
      <c r="E12" s="4">
        <v>7</v>
      </c>
      <c r="F12" s="4">
        <f t="shared" si="0"/>
        <v>4</v>
      </c>
      <c r="G12" s="5">
        <f>_xll.QTPMMS_PrState(E12,$C$4,$C$5,$C$6)</f>
        <v>5.6443479215795081E-2</v>
      </c>
    </row>
    <row r="13" spans="1:7" x14ac:dyDescent="0.2">
      <c r="A13" s="23" t="s">
        <v>32</v>
      </c>
      <c r="B13" s="1" t="s">
        <v>9</v>
      </c>
      <c r="C13" s="6">
        <f>_xll.QTPMMS_L(C4,C5,C6)</f>
        <v>6.0112359550561818</v>
      </c>
      <c r="E13" s="4">
        <v>8</v>
      </c>
      <c r="F13" s="4">
        <f t="shared" si="0"/>
        <v>5</v>
      </c>
      <c r="G13" s="5">
        <f>_xll.QTPMMS_PrState(E13,$C$4,$C$5,$C$6)</f>
        <v>4.7036232679829239E-2</v>
      </c>
    </row>
    <row r="14" spans="1:7" x14ac:dyDescent="0.2">
      <c r="A14" s="23" t="s">
        <v>33</v>
      </c>
      <c r="B14" s="24" t="s">
        <v>37</v>
      </c>
      <c r="C14" s="6">
        <f>_xll.QTPMMS_Wq(C4,C5,C6)</f>
        <v>0.35112359550561817</v>
      </c>
      <c r="E14" s="4">
        <v>9</v>
      </c>
      <c r="F14" s="4">
        <f t="shared" si="0"/>
        <v>6</v>
      </c>
      <c r="G14" s="5">
        <f>_xll.QTPMMS_PrState(E14,$C$4,$C$5,$C$6)</f>
        <v>3.9196860566524362E-2</v>
      </c>
    </row>
    <row r="15" spans="1:7" x14ac:dyDescent="0.2">
      <c r="A15" s="23" t="s">
        <v>34</v>
      </c>
      <c r="B15" s="24" t="s">
        <v>38</v>
      </c>
      <c r="C15" s="6">
        <f>_xll.QTPMMS_W(C4,C5,C6)</f>
        <v>0.60112359550561822</v>
      </c>
      <c r="E15" s="4">
        <v>10</v>
      </c>
      <c r="F15" s="4">
        <f t="shared" si="0"/>
        <v>7</v>
      </c>
      <c r="G15" s="5">
        <f>_xll.QTPMMS_PrState(E15,$C$4,$C$5,$C$6)</f>
        <v>3.2664050472103634E-2</v>
      </c>
    </row>
    <row r="16" spans="1:7" x14ac:dyDescent="0.2">
      <c r="A16" s="23"/>
      <c r="B16" s="1" t="s">
        <v>10</v>
      </c>
      <c r="C16" s="5">
        <f>_xll.QTPMMS_PrWait(C4,C5,C6)</f>
        <v>0.70224719101123612</v>
      </c>
      <c r="E16" s="4">
        <v>11</v>
      </c>
      <c r="F16" s="4">
        <f t="shared" si="0"/>
        <v>8</v>
      </c>
      <c r="G16" s="5">
        <f>_xll.QTPMMS_PrState(E16,$C$4,$C$5,$C$6)</f>
        <v>2.7220042060086366E-2</v>
      </c>
    </row>
    <row r="17" spans="1:13" x14ac:dyDescent="0.2">
      <c r="B17" s="1"/>
      <c r="E17" s="4">
        <v>12</v>
      </c>
      <c r="F17" s="4">
        <f t="shared" si="0"/>
        <v>9</v>
      </c>
      <c r="G17" s="5">
        <f>_xll.QTPMMS_PrState(E17,$C$4,$C$5,$C$6)</f>
        <v>2.2683368383405306E-2</v>
      </c>
    </row>
    <row r="18" spans="1:13" x14ac:dyDescent="0.2">
      <c r="A18" s="17" t="s">
        <v>13</v>
      </c>
      <c r="B18" s="17"/>
      <c r="C18" s="17"/>
      <c r="E18" s="4">
        <v>13</v>
      </c>
      <c r="F18" s="4">
        <f t="shared" si="0"/>
        <v>10</v>
      </c>
      <c r="G18" s="5">
        <f>_xll.QTPMMS_PrState(E18,$C$4,$C$5,$C$6)</f>
        <v>1.890280698617109E-2</v>
      </c>
    </row>
    <row r="19" spans="1:13" x14ac:dyDescent="0.2">
      <c r="B19" s="1" t="s">
        <v>14</v>
      </c>
      <c r="C19" s="21">
        <v>0.1</v>
      </c>
      <c r="D19" t="str">
        <f>CONCATENATE(C7,"s")</f>
        <v>hours</v>
      </c>
      <c r="E19" s="4">
        <v>14</v>
      </c>
      <c r="F19" s="4">
        <f t="shared" si="0"/>
        <v>11</v>
      </c>
      <c r="G19" s="5">
        <f>_xll.QTPMMS_PrState(E19,$C$4,$C$5,$C$6)</f>
        <v>1.5752339155142576E-2</v>
      </c>
      <c r="H19" s="2"/>
      <c r="I19" s="2"/>
      <c r="J19" s="2"/>
      <c r="K19" s="2"/>
      <c r="L19" s="2"/>
      <c r="M19" s="2"/>
    </row>
    <row r="20" spans="1:13" x14ac:dyDescent="0.2">
      <c r="B20" s="1" t="s">
        <v>18</v>
      </c>
      <c r="C20" s="22">
        <v>0.9</v>
      </c>
      <c r="E20" s="4">
        <v>15</v>
      </c>
      <c r="F20" s="4">
        <f t="shared" si="0"/>
        <v>12</v>
      </c>
      <c r="G20" s="5">
        <f>_xll.QTPMMS_PrState(E20,$C$4,$C$5,$C$6)</f>
        <v>1.3126949295952147E-2</v>
      </c>
    </row>
    <row r="21" spans="1:13" x14ac:dyDescent="0.2">
      <c r="B21" s="1"/>
      <c r="E21" s="4">
        <v>16</v>
      </c>
      <c r="F21" s="4">
        <f t="shared" si="0"/>
        <v>13</v>
      </c>
      <c r="G21" s="5">
        <f>_xll.QTPMMS_PrState(E21,$C$4,$C$5,$C$6)</f>
        <v>1.0939124413293456E-2</v>
      </c>
    </row>
    <row r="22" spans="1:13" ht="12.75" customHeight="1" x14ac:dyDescent="0.2">
      <c r="A22" s="17" t="s">
        <v>15</v>
      </c>
      <c r="B22" s="17"/>
      <c r="C22" s="17"/>
      <c r="E22" s="4">
        <v>17</v>
      </c>
      <c r="F22" s="4">
        <f t="shared" si="0"/>
        <v>14</v>
      </c>
      <c r="G22" s="5">
        <f>_xll.QTPMMS_PrState(E22,$C$4,$C$5,$C$6)</f>
        <v>9.115937011077881E-3</v>
      </c>
    </row>
    <row r="23" spans="1:13" x14ac:dyDescent="0.2">
      <c r="B23" s="1" t="s">
        <v>17</v>
      </c>
      <c r="C23" s="5">
        <f>_xll.QTPMMS_ServiceLevel(C19,C4,C5,C6)</f>
        <v>0.4250486284564734</v>
      </c>
      <c r="E23" s="4">
        <v>18</v>
      </c>
      <c r="F23" s="4">
        <f t="shared" si="0"/>
        <v>15</v>
      </c>
      <c r="G23" s="5">
        <f>_xll.QTPMMS_PrState(E23,$C$4,$C$5,$C$6)</f>
        <v>7.5966141758982341E-3</v>
      </c>
    </row>
    <row r="24" spans="1:13" ht="25.5" x14ac:dyDescent="0.2">
      <c r="B24" s="1" t="s">
        <v>16</v>
      </c>
      <c r="C24" s="4">
        <f>_xll.QTPMMS_MinServers(C19,C20,C4,C5)</f>
        <v>5</v>
      </c>
      <c r="E24" s="4">
        <v>19</v>
      </c>
      <c r="F24" s="4">
        <f t="shared" si="0"/>
        <v>16</v>
      </c>
      <c r="G24" s="5">
        <f>_xll.QTPMMS_PrState(E24,$C$4,$C$5,$C$6)</f>
        <v>6.3305118132485289E-3</v>
      </c>
    </row>
    <row r="25" spans="1:13" x14ac:dyDescent="0.2">
      <c r="E25" s="4">
        <v>20</v>
      </c>
      <c r="F25" s="4">
        <f t="shared" si="0"/>
        <v>17</v>
      </c>
      <c r="G25" s="5">
        <f>_xll.QTPMMS_PrState(E25,$C$4,$C$5,$C$6)</f>
        <v>5.2754265110404406E-3</v>
      </c>
    </row>
    <row r="27" spans="1:13" x14ac:dyDescent="0.2">
      <c r="E27" t="s">
        <v>22</v>
      </c>
      <c r="G27" s="7">
        <f>SUM(G5:G25)</f>
        <v>0.97362286744479798</v>
      </c>
    </row>
  </sheetData>
  <mergeCells count="5">
    <mergeCell ref="A1:G1"/>
    <mergeCell ref="A3:C3"/>
    <mergeCell ref="A9:C9"/>
    <mergeCell ref="A18:C18"/>
    <mergeCell ref="A22:C22"/>
  </mergeCells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7"/>
  <sheetViews>
    <sheetView workbookViewId="0">
      <selection sqref="A1:G1"/>
    </sheetView>
  </sheetViews>
  <sheetFormatPr defaultRowHeight="12.75" x14ac:dyDescent="0.2"/>
  <cols>
    <col min="1" max="1" width="4.42578125" bestFit="1" customWidth="1"/>
    <col min="2" max="2" width="32.5703125" customWidth="1"/>
    <col min="5" max="5" width="16.28515625" bestFit="1" customWidth="1"/>
    <col min="6" max="6" width="15.140625" bestFit="1" customWidth="1"/>
    <col min="7" max="7" width="9.7109375" bestFit="1" customWidth="1"/>
  </cols>
  <sheetData>
    <row r="1" spans="1:7" ht="15.75" customHeight="1" x14ac:dyDescent="0.25">
      <c r="A1" s="18" t="s">
        <v>28</v>
      </c>
      <c r="B1" s="18"/>
      <c r="C1" s="18"/>
      <c r="D1" s="18"/>
      <c r="E1" s="18"/>
      <c r="F1" s="18"/>
      <c r="G1" s="18"/>
    </row>
    <row r="2" spans="1:7" x14ac:dyDescent="0.2">
      <c r="B2" s="1"/>
    </row>
    <row r="3" spans="1:7" x14ac:dyDescent="0.2">
      <c r="A3" s="17" t="s">
        <v>11</v>
      </c>
      <c r="B3" s="17"/>
      <c r="C3" s="17"/>
      <c r="D3" s="3"/>
    </row>
    <row r="4" spans="1:7" x14ac:dyDescent="0.2">
      <c r="B4" s="1" t="s">
        <v>4</v>
      </c>
      <c r="C4" s="19">
        <v>10</v>
      </c>
      <c r="D4" t="str">
        <f>CONCATENATE("per ",$C$8)</f>
        <v>per hour</v>
      </c>
      <c r="E4" t="s">
        <v>21</v>
      </c>
      <c r="F4" s="23" t="s">
        <v>41</v>
      </c>
      <c r="G4" t="s">
        <v>20</v>
      </c>
    </row>
    <row r="5" spans="1:7" x14ac:dyDescent="0.2">
      <c r="B5" s="1" t="s">
        <v>5</v>
      </c>
      <c r="C5" s="19">
        <v>4</v>
      </c>
      <c r="D5" t="str">
        <f>CONCATENATE("per ",$C$8)</f>
        <v>per hour</v>
      </c>
      <c r="E5" s="4">
        <v>0</v>
      </c>
      <c r="F5" s="4">
        <f>MAX(0,E5-$C$6)</f>
        <v>0</v>
      </c>
      <c r="G5" s="5">
        <f>_xll.QTPMMS_PrState(E5,$C$4,$C$5,$C$6,$C$7)</f>
        <v>6.7958810458630198E-2</v>
      </c>
    </row>
    <row r="6" spans="1:7" x14ac:dyDescent="0.2">
      <c r="B6" s="1" t="s">
        <v>6</v>
      </c>
      <c r="C6" s="19">
        <v>3</v>
      </c>
      <c r="E6" s="4">
        <v>1</v>
      </c>
      <c r="F6" s="4">
        <f t="shared" ref="F6:F25" si="0">MAX(0,E6-$C$6)</f>
        <v>0</v>
      </c>
      <c r="G6" s="5">
        <f>_xll.QTPMMS_PrState(E6,$C$4,$C$5,$C$6,$C$7)</f>
        <v>0.16989702614657551</v>
      </c>
    </row>
    <row r="7" spans="1:7" x14ac:dyDescent="0.2">
      <c r="B7" s="1" t="s">
        <v>23</v>
      </c>
      <c r="C7" s="19">
        <v>3</v>
      </c>
      <c r="E7" s="4">
        <v>2</v>
      </c>
      <c r="F7" s="4">
        <f t="shared" si="0"/>
        <v>0</v>
      </c>
      <c r="G7" s="5">
        <f>_xll.QTPMMS_PrState(E7,$C$4,$C$5,$C$6,$C$7)</f>
        <v>0.21237128268321936</v>
      </c>
    </row>
    <row r="8" spans="1:7" x14ac:dyDescent="0.2">
      <c r="B8" s="1" t="s">
        <v>7</v>
      </c>
      <c r="C8" s="20" t="s">
        <v>19</v>
      </c>
      <c r="E8" s="4">
        <v>3</v>
      </c>
      <c r="F8" s="4">
        <f t="shared" si="0"/>
        <v>0</v>
      </c>
      <c r="G8" s="5">
        <f>_xll.QTPMMS_PrState(E8,$C$4,$C$5,$C$6,$C$7)</f>
        <v>0.17697606890268283</v>
      </c>
    </row>
    <row r="9" spans="1:7" x14ac:dyDescent="0.2">
      <c r="B9" s="1"/>
      <c r="E9" s="4">
        <v>4</v>
      </c>
      <c r="F9" s="4">
        <f t="shared" si="0"/>
        <v>1</v>
      </c>
      <c r="G9" s="5">
        <f>_xll.QTPMMS_PrState(E9,$C$4,$C$5,$C$6,$C$7)</f>
        <v>0.14748005741890235</v>
      </c>
    </row>
    <row r="10" spans="1:7" x14ac:dyDescent="0.2">
      <c r="A10" s="17" t="s">
        <v>12</v>
      </c>
      <c r="B10" s="17"/>
      <c r="C10" s="17"/>
      <c r="E10" s="4">
        <v>5</v>
      </c>
      <c r="F10" s="4">
        <f t="shared" si="0"/>
        <v>2</v>
      </c>
      <c r="G10" s="5">
        <f>_xll.QTPMMS_PrState(E10,$C$4,$C$5,$C$6,$C$7)</f>
        <v>0.12290004784908531</v>
      </c>
    </row>
    <row r="11" spans="1:7" x14ac:dyDescent="0.2">
      <c r="B11" s="1" t="s">
        <v>8</v>
      </c>
      <c r="C11" s="5">
        <f>_xll.QTPMMS_Util(C4,C5,C6,C7)</f>
        <v>0.74798607788257965</v>
      </c>
      <c r="E11" s="4">
        <v>6</v>
      </c>
      <c r="F11" s="4">
        <f t="shared" si="0"/>
        <v>3</v>
      </c>
      <c r="G11" s="5">
        <f>_xll.QTPMMS_PrState(E11,$C$4,$C$5,$C$6,$C$7)</f>
        <v>0.10241670654090443</v>
      </c>
    </row>
    <row r="12" spans="1:7" x14ac:dyDescent="0.2">
      <c r="A12" s="23" t="s">
        <v>31</v>
      </c>
      <c r="B12" s="24" t="s">
        <v>35</v>
      </c>
      <c r="C12" s="5">
        <f>_xll.QTPMMS_Po(C4,C5,C6,C7)</f>
        <v>6.7958810458630198E-2</v>
      </c>
      <c r="E12" s="4">
        <v>7</v>
      </c>
      <c r="F12" s="4">
        <f t="shared" si="0"/>
        <v>4</v>
      </c>
      <c r="G12" s="5" t="str">
        <f>_xll.QTPMMS_PrState(E12,$C$4,$C$5,$C$6,$C$7)</f>
        <v/>
      </c>
    </row>
    <row r="13" spans="1:7" x14ac:dyDescent="0.2">
      <c r="A13" s="23" t="s">
        <v>32</v>
      </c>
      <c r="B13" s="24" t="s">
        <v>36</v>
      </c>
      <c r="C13" s="6">
        <f>_xll.QTPMMS_Lq(C4,C5,C6,C7)</f>
        <v>0.7005302727397863</v>
      </c>
      <c r="E13" s="4">
        <v>8</v>
      </c>
      <c r="F13" s="4">
        <f t="shared" si="0"/>
        <v>5</v>
      </c>
      <c r="G13" s="5" t="str">
        <f>_xll.QTPMMS_PrState(E13,$C$4,$C$5,$C$6,$C$7)</f>
        <v/>
      </c>
    </row>
    <row r="14" spans="1:7" x14ac:dyDescent="0.2">
      <c r="A14" s="23" t="s">
        <v>39</v>
      </c>
      <c r="B14" s="24" t="s">
        <v>40</v>
      </c>
      <c r="C14" s="6">
        <f>_xll.QTPMMS_L(C4,C5,C6,C7)</f>
        <v>2.9444885063875259</v>
      </c>
      <c r="E14" s="4">
        <v>9</v>
      </c>
      <c r="F14" s="4">
        <f t="shared" si="0"/>
        <v>6</v>
      </c>
      <c r="G14" s="5" t="str">
        <f>_xll.QTPMMS_PrState(E14,$C$4,$C$5,$C$6,$C$7)</f>
        <v/>
      </c>
    </row>
    <row r="15" spans="1:7" x14ac:dyDescent="0.2">
      <c r="A15" s="23" t="s">
        <v>33</v>
      </c>
      <c r="B15" s="24" t="s">
        <v>37</v>
      </c>
      <c r="C15" s="6">
        <f>_xll.QTPMMS_Wq(C4,C5,C6,C7)</f>
        <v>7.804626911448978E-2</v>
      </c>
      <c r="E15" s="4">
        <v>10</v>
      </c>
      <c r="F15" s="4">
        <f t="shared" si="0"/>
        <v>7</v>
      </c>
      <c r="G15" s="5" t="str">
        <f>_xll.QTPMMS_PrState(E15,$C$4,$C$5,$C$6,$C$7)</f>
        <v/>
      </c>
    </row>
    <row r="16" spans="1:7" x14ac:dyDescent="0.2">
      <c r="A16" s="23" t="s">
        <v>34</v>
      </c>
      <c r="B16" s="24" t="s">
        <v>38</v>
      </c>
      <c r="C16" s="6">
        <f>_xll.QTPMMS_W(C4,C5,C6,C7)</f>
        <v>0.32804626911448986</v>
      </c>
      <c r="E16" s="4">
        <v>11</v>
      </c>
      <c r="F16" s="4">
        <f t="shared" si="0"/>
        <v>8</v>
      </c>
      <c r="G16" s="5" t="str">
        <f>_xll.QTPMMS_PrState(E16,$C$4,$C$5,$C$6,$C$7)</f>
        <v/>
      </c>
    </row>
    <row r="17" spans="1:13" x14ac:dyDescent="0.2">
      <c r="B17" s="1" t="s">
        <v>10</v>
      </c>
      <c r="C17" s="5">
        <f>_xll.QTPMMS_PrWait(C4,C5,C6,C7)</f>
        <v>0.54977288071157504</v>
      </c>
      <c r="E17" s="4">
        <v>12</v>
      </c>
      <c r="F17" s="4">
        <f t="shared" si="0"/>
        <v>9</v>
      </c>
      <c r="G17" s="5" t="str">
        <f>_xll.QTPMMS_PrState(E17,$C$4,$C$5,$C$6,$C$7)</f>
        <v/>
      </c>
    </row>
    <row r="18" spans="1:13" x14ac:dyDescent="0.2">
      <c r="B18" s="1" t="s">
        <v>24</v>
      </c>
      <c r="C18" s="5">
        <f>_xll.QTPMMS_PrBalk(C4,C5,C6,C7)</f>
        <v>0.10241670654090443</v>
      </c>
      <c r="E18" s="4">
        <v>13</v>
      </c>
      <c r="F18" s="4">
        <f t="shared" si="0"/>
        <v>10</v>
      </c>
      <c r="G18" s="5" t="str">
        <f>_xll.QTPMMS_PrState(E18,$C$4,$C$5,$C$6,$C$7)</f>
        <v/>
      </c>
    </row>
    <row r="19" spans="1:13" x14ac:dyDescent="0.2">
      <c r="B19" s="1"/>
      <c r="E19" s="4">
        <v>14</v>
      </c>
      <c r="F19" s="4">
        <f t="shared" si="0"/>
        <v>11</v>
      </c>
      <c r="G19" s="5" t="str">
        <f>_xll.QTPMMS_PrState(E19,$C$4,$C$5,$C$6,$C$7)</f>
        <v/>
      </c>
    </row>
    <row r="20" spans="1:13" x14ac:dyDescent="0.2">
      <c r="A20" s="17" t="s">
        <v>13</v>
      </c>
      <c r="B20" s="17"/>
      <c r="C20" s="17"/>
      <c r="E20" s="4">
        <v>15</v>
      </c>
      <c r="F20" s="4">
        <f t="shared" si="0"/>
        <v>12</v>
      </c>
      <c r="G20" s="5" t="str">
        <f>_xll.QTPMMS_PrState(E20,$C$4,$C$5,$C$6,$C$7)</f>
        <v/>
      </c>
    </row>
    <row r="21" spans="1:13" x14ac:dyDescent="0.2">
      <c r="B21" s="1" t="s">
        <v>14</v>
      </c>
      <c r="C21" s="21">
        <v>0.1</v>
      </c>
      <c r="D21" t="str">
        <f>CONCATENATE(C8,"s")</f>
        <v>hours</v>
      </c>
      <c r="E21" s="4">
        <v>16</v>
      </c>
      <c r="F21" s="4">
        <f t="shared" si="0"/>
        <v>13</v>
      </c>
      <c r="G21" s="5" t="str">
        <f>_xll.QTPMMS_PrState(E21,$C$4,$C$5,$C$6,$C$7)</f>
        <v/>
      </c>
      <c r="H21" s="10"/>
      <c r="I21" s="10"/>
      <c r="J21" s="10"/>
      <c r="K21" s="10"/>
      <c r="L21" s="10"/>
      <c r="M21" s="10"/>
    </row>
    <row r="22" spans="1:13" x14ac:dyDescent="0.2">
      <c r="B22" s="1" t="s">
        <v>18</v>
      </c>
      <c r="C22" s="22">
        <v>0.9</v>
      </c>
      <c r="E22" s="4">
        <v>17</v>
      </c>
      <c r="F22" s="4">
        <f t="shared" si="0"/>
        <v>14</v>
      </c>
      <c r="G22" s="5" t="str">
        <f>_xll.QTPMMS_PrState(E22,$C$4,$C$5,$C$6,$C$7)</f>
        <v/>
      </c>
    </row>
    <row r="23" spans="1:13" x14ac:dyDescent="0.2">
      <c r="B23" s="1"/>
      <c r="E23" s="4">
        <v>18</v>
      </c>
      <c r="F23" s="4">
        <f t="shared" si="0"/>
        <v>15</v>
      </c>
      <c r="G23" s="5" t="str">
        <f>_xll.QTPMMS_PrState(E23,$C$4,$C$5,$C$6,$C$7)</f>
        <v/>
      </c>
    </row>
    <row r="24" spans="1:13" x14ac:dyDescent="0.2">
      <c r="A24" s="17" t="s">
        <v>15</v>
      </c>
      <c r="B24" s="17"/>
      <c r="C24" s="17"/>
      <c r="E24" s="4">
        <v>19</v>
      </c>
      <c r="F24" s="4">
        <f t="shared" si="0"/>
        <v>16</v>
      </c>
      <c r="G24" s="5" t="str">
        <f>_xll.QTPMMS_PrState(E24,$C$4,$C$5,$C$6,$C$7)</f>
        <v/>
      </c>
    </row>
    <row r="25" spans="1:13" x14ac:dyDescent="0.2">
      <c r="B25" s="1" t="s">
        <v>17</v>
      </c>
      <c r="C25" s="5">
        <f>_xll.QTPMMS_ServiceLevel(C21,C4,C5,C6,C7)</f>
        <v>0.71131650591160578</v>
      </c>
      <c r="E25" s="4">
        <v>20</v>
      </c>
      <c r="F25" s="4">
        <f t="shared" si="0"/>
        <v>17</v>
      </c>
      <c r="G25" s="5" t="str">
        <f>_xll.QTPMMS_PrState(E25,$C$4,$C$5,$C$6,$C$7)</f>
        <v/>
      </c>
    </row>
    <row r="26" spans="1:13" ht="25.5" x14ac:dyDescent="0.2">
      <c r="B26" s="1" t="s">
        <v>25</v>
      </c>
      <c r="C26" s="4">
        <f>_xll.QTPMMS_MinServers(C21,C22,C4,C5,C7)</f>
        <v>5</v>
      </c>
      <c r="E26" t="s">
        <v>22</v>
      </c>
      <c r="G26" s="7">
        <f>SUM(G5:G25)</f>
        <v>0.99999999999999989</v>
      </c>
    </row>
    <row r="27" spans="1:13" ht="25.5" x14ac:dyDescent="0.2">
      <c r="B27" s="1" t="s">
        <v>25</v>
      </c>
      <c r="C27" s="4">
        <f>_xll.QTPMMS_MinAgents(C21,C22,C4,C5,C6+C7)</f>
        <v>4</v>
      </c>
      <c r="E27" s="4"/>
      <c r="F27" s="4"/>
      <c r="G27" s="5"/>
    </row>
  </sheetData>
  <mergeCells count="5">
    <mergeCell ref="A1:G1"/>
    <mergeCell ref="A3:C3"/>
    <mergeCell ref="A10:C10"/>
    <mergeCell ref="A20:C20"/>
    <mergeCell ref="A24:C24"/>
  </mergeCells>
  <phoneticPr fontId="0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MMs</vt:lpstr>
      <vt:lpstr>MMs finite capacity</vt:lpstr>
    </vt:vector>
  </TitlesOfParts>
  <Company>University of Alberta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Faculty of Business</dc:creator>
  <cp:lastModifiedBy>Armann Ingolfsson</cp:lastModifiedBy>
  <dcterms:created xsi:type="dcterms:W3CDTF">1999-07-08T15:48:42Z</dcterms:created>
  <dcterms:modified xsi:type="dcterms:W3CDTF">2014-06-02T18:58:24Z</dcterms:modified>
</cp:coreProperties>
</file>